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0730" windowHeight="11760"/>
  </bookViews>
  <sheets>
    <sheet name="Feed Calculator for STPs" sheetId="1" r:id="rId1"/>
    <sheet name="Sheet2" sheetId="2" r:id="rId2"/>
    <sheet name="Sheet3" sheetId="3" r:id="rId3"/>
  </sheets>
  <calcPr calcId="145621"/>
</workbook>
</file>

<file path=xl/calcChain.xml><?xml version="1.0" encoding="utf-8"?>
<calcChain xmlns="http://schemas.openxmlformats.org/spreadsheetml/2006/main">
  <c r="C23" i="1" l="1"/>
  <c r="C16" i="1" l="1"/>
  <c r="I25" i="1" s="1"/>
  <c r="C12" i="1"/>
  <c r="C11" i="1"/>
  <c r="C10" i="1"/>
  <c r="J25" i="1" l="1"/>
  <c r="K25" i="1" s="1"/>
  <c r="I17" i="1"/>
  <c r="J17" i="1" s="1"/>
  <c r="K17" i="1" s="1"/>
  <c r="I21" i="1"/>
  <c r="J21" i="1" s="1"/>
  <c r="K21" i="1" s="1"/>
  <c r="C24" i="1"/>
  <c r="C29" i="1" s="1"/>
  <c r="C25" i="1"/>
  <c r="C30" i="1" s="1"/>
  <c r="P4" i="1" s="1"/>
  <c r="C18" i="1"/>
  <c r="C28" i="1" l="1"/>
  <c r="N4" i="1" s="1"/>
  <c r="O4" i="1"/>
  <c r="I11" i="1"/>
  <c r="I13" i="1" s="1"/>
  <c r="J13" i="1" s="1"/>
  <c r="K13" i="1" s="1"/>
  <c r="I5" i="1"/>
  <c r="I7" i="1" s="1"/>
  <c r="J7" i="1" s="1"/>
  <c r="K7" i="1" s="1"/>
  <c r="D29" i="1"/>
  <c r="E29" i="1" s="1"/>
  <c r="D30" i="1"/>
  <c r="E30" i="1" s="1"/>
  <c r="D28" i="1" l="1"/>
  <c r="E28" i="1" s="1"/>
  <c r="I6" i="1"/>
  <c r="J6" i="1" s="1"/>
  <c r="K6" i="1" s="1"/>
  <c r="J5" i="1"/>
  <c r="K5" i="1" s="1"/>
  <c r="I12" i="1"/>
  <c r="J12" i="1" s="1"/>
  <c r="K12" i="1" s="1"/>
  <c r="J11" i="1"/>
  <c r="K11" i="1" s="1"/>
</calcChain>
</file>

<file path=xl/comments1.xml><?xml version="1.0" encoding="utf-8"?>
<comments xmlns="http://schemas.openxmlformats.org/spreadsheetml/2006/main">
  <authors>
    <author>Adam Coates</author>
  </authors>
  <commentList>
    <comment ref="C5" authorId="0">
      <text>
        <r>
          <rPr>
            <b/>
            <sz val="8"/>
            <color indexed="81"/>
            <rFont val="Tahoma"/>
            <family val="2"/>
          </rPr>
          <t>Adam Coates:</t>
        </r>
        <r>
          <rPr>
            <sz val="8"/>
            <color indexed="81"/>
            <rFont val="Tahoma"/>
            <family val="2"/>
          </rPr>
          <t xml:space="preserve">
This value should be clearly stated under Design Specifications in the STP O&amp;M Manual.</t>
        </r>
      </text>
    </comment>
    <comment ref="C6" authorId="0">
      <text>
        <r>
          <rPr>
            <b/>
            <sz val="8"/>
            <color indexed="81"/>
            <rFont val="Tahoma"/>
            <family val="2"/>
          </rPr>
          <t>Adam Coates:</t>
        </r>
        <r>
          <rPr>
            <sz val="8"/>
            <color indexed="81"/>
            <rFont val="Tahoma"/>
            <family val="2"/>
          </rPr>
          <t xml:space="preserve">
This value should be stated under Design Influent Characteristics in the STP O&amp;M Manual.</t>
        </r>
      </text>
    </comment>
    <comment ref="C7" authorId="0">
      <text>
        <r>
          <rPr>
            <b/>
            <sz val="8"/>
            <color indexed="81"/>
            <rFont val="Tahoma"/>
            <family val="2"/>
          </rPr>
          <t>Adam Coates:</t>
        </r>
        <r>
          <rPr>
            <sz val="8"/>
            <color indexed="81"/>
            <rFont val="Tahoma"/>
            <family val="2"/>
          </rPr>
          <t xml:space="preserve">
This value should be stated under Design Influent Characteristics in the STP O&amp;M Manual. *May be listed as Nitrogen.</t>
        </r>
      </text>
    </comment>
    <comment ref="C8" authorId="0">
      <text>
        <r>
          <rPr>
            <b/>
            <sz val="8"/>
            <color indexed="81"/>
            <rFont val="Tahoma"/>
            <family val="2"/>
          </rPr>
          <t>Adam Coates:</t>
        </r>
        <r>
          <rPr>
            <sz val="8"/>
            <color indexed="81"/>
            <rFont val="Tahoma"/>
            <family val="2"/>
          </rPr>
          <t xml:space="preserve">
This value should be stated under Design Influent Characteristics in the STP O&amp;M Manual.</t>
        </r>
      </text>
    </comment>
    <comment ref="C14" authorId="0">
      <text>
        <r>
          <rPr>
            <b/>
            <sz val="8"/>
            <color indexed="81"/>
            <rFont val="Tahoma"/>
            <family val="2"/>
          </rPr>
          <t>Adam Coates:</t>
        </r>
        <r>
          <rPr>
            <sz val="8"/>
            <color indexed="81"/>
            <rFont val="Tahoma"/>
            <family val="2"/>
          </rPr>
          <t xml:space="preserve">
Estimated Site Popluation during low flow period - This value is the likely number of "Equivalent Persons" expected to be present on site during the low occupancy period.</t>
        </r>
      </text>
    </comment>
    <comment ref="C15" authorId="0">
      <text>
        <r>
          <rPr>
            <b/>
            <sz val="8"/>
            <color indexed="81"/>
            <rFont val="Tahoma"/>
            <family val="2"/>
          </rPr>
          <t>Adam Coates:</t>
        </r>
        <r>
          <rPr>
            <sz val="8"/>
            <color indexed="81"/>
            <rFont val="Tahoma"/>
            <family val="2"/>
          </rPr>
          <t xml:space="preserve">
This value is the expected loading per "Equivalent Person". If the flow rate below is not equivalent to the actual flow rates measured increase Loading value until the flow rate value is equivalent. </t>
        </r>
      </text>
    </comment>
    <comment ref="C20" authorId="0">
      <text>
        <r>
          <rPr>
            <b/>
            <sz val="8"/>
            <color indexed="81"/>
            <rFont val="Tahoma"/>
            <family val="2"/>
          </rPr>
          <t>Adam Coates:</t>
        </r>
        <r>
          <rPr>
            <sz val="8"/>
            <color indexed="81"/>
            <rFont val="Tahoma"/>
            <family val="2"/>
          </rPr>
          <t xml:space="preserve">
This value is the minimum feed ration as a percentage of the Design Rates. This should be as low as possible within the specific STPs design capabilities. 
It is the minimum loading required for the STP to function without major issues.</t>
        </r>
      </text>
    </comment>
  </commentList>
</comments>
</file>

<file path=xl/sharedStrings.xml><?xml version="1.0" encoding="utf-8"?>
<sst xmlns="http://schemas.openxmlformats.org/spreadsheetml/2006/main" count="114" uniqueCount="67">
  <si>
    <t>Feed Calculator for STPs</t>
  </si>
  <si>
    <t>Design Flow Rate</t>
  </si>
  <si>
    <t>m3/day</t>
  </si>
  <si>
    <t>Design BOD</t>
  </si>
  <si>
    <t>mg/L</t>
  </si>
  <si>
    <t>Design Phosphorus</t>
  </si>
  <si>
    <t>Design Nitrogen Mass (N)</t>
  </si>
  <si>
    <t>Design Phosphorus Mass (P)</t>
  </si>
  <si>
    <t>kg/day</t>
  </si>
  <si>
    <t>ep</t>
  </si>
  <si>
    <t>L/day</t>
  </si>
  <si>
    <t>Loading</t>
  </si>
  <si>
    <t>L/ep/day</t>
  </si>
  <si>
    <t>Likely Loading</t>
  </si>
  <si>
    <t>Flow Rate</t>
  </si>
  <si>
    <t>Turn Down</t>
  </si>
  <si>
    <t xml:space="preserve"> to 1</t>
  </si>
  <si>
    <t>Minimium Feed Load Ration</t>
  </si>
  <si>
    <t>kg/quarter</t>
  </si>
  <si>
    <t>kg per month</t>
  </si>
  <si>
    <t>Nitrogen Mass (N)</t>
  </si>
  <si>
    <t>Phosphorus Mass (P)</t>
  </si>
  <si>
    <t>*Input Required</t>
  </si>
  <si>
    <t>Chemical</t>
  </si>
  <si>
    <t>White Sugar</t>
  </si>
  <si>
    <t>Carbohydrate:</t>
  </si>
  <si>
    <t xml:space="preserve">60% Sucrose Solution </t>
  </si>
  <si>
    <t>Sucrose</t>
  </si>
  <si>
    <t>l/day</t>
  </si>
  <si>
    <t>Refinery Molasses</t>
  </si>
  <si>
    <t>Molasses</t>
  </si>
  <si>
    <t>Additional Feed Required:</t>
  </si>
  <si>
    <t>Likely Feed Available</t>
  </si>
  <si>
    <t>DAP</t>
  </si>
  <si>
    <t>BIG N</t>
  </si>
  <si>
    <t>Fertiliser:</t>
  </si>
  <si>
    <t>Nutrients</t>
  </si>
  <si>
    <t>N</t>
  </si>
  <si>
    <t>P</t>
  </si>
  <si>
    <t>Fertiliser</t>
  </si>
  <si>
    <t>MAP</t>
  </si>
  <si>
    <t>Ratio</t>
  </si>
  <si>
    <t>C</t>
  </si>
  <si>
    <t>Current</t>
  </si>
  <si>
    <t>Terry's Design</t>
  </si>
  <si>
    <t>Typical Range</t>
  </si>
  <si>
    <t>-</t>
  </si>
  <si>
    <t>Design Ammonia (As N)</t>
  </si>
  <si>
    <t>OR</t>
  </si>
  <si>
    <t>Legend:</t>
  </si>
  <si>
    <t>Design BOD Mass (M)</t>
  </si>
  <si>
    <t>BOD Mass (M)</t>
  </si>
  <si>
    <r>
      <rPr>
        <b/>
        <sz val="11"/>
        <color theme="1"/>
        <rFont val="Calibri"/>
        <family val="2"/>
        <scheme val="minor"/>
      </rPr>
      <t>Design Variables:</t>
    </r>
    <r>
      <rPr>
        <sz val="11"/>
        <color theme="1"/>
        <rFont val="Calibri"/>
        <family val="2"/>
        <scheme val="minor"/>
      </rPr>
      <t xml:space="preserve"> These values list the current elemental ratios compared to theory and the basic fertiliser values used to calculate dosing rates.</t>
    </r>
  </si>
  <si>
    <t>*Output Dosing Requirements</t>
  </si>
  <si>
    <r>
      <rPr>
        <b/>
        <sz val="11"/>
        <color theme="1"/>
        <rFont val="Calibri"/>
        <family val="2"/>
        <scheme val="minor"/>
      </rPr>
      <t>Output Instructions:</t>
    </r>
    <r>
      <rPr>
        <sz val="11"/>
        <color theme="1"/>
        <rFont val="Calibri"/>
        <family val="2"/>
        <scheme val="minor"/>
      </rPr>
      <t xml:space="preserve"> Select a Fertiliser Combination and a Carbohydrate Source and take note of the </t>
    </r>
    <r>
      <rPr>
        <sz val="11"/>
        <color theme="9" tint="0.39997558519241921"/>
        <rFont val="Calibri"/>
        <family val="2"/>
        <scheme val="minor"/>
      </rPr>
      <t>Orange cells</t>
    </r>
    <r>
      <rPr>
        <sz val="11"/>
        <color theme="1"/>
        <rFont val="Calibri"/>
        <family val="2"/>
        <scheme val="minor"/>
      </rPr>
      <t xml:space="preserve"> below designating the day, month and quarterly values provided for daily dosing and bulk ordering. </t>
    </r>
  </si>
  <si>
    <r>
      <rPr>
        <b/>
        <sz val="11"/>
        <color theme="1"/>
        <rFont val="Calibri"/>
        <family val="2"/>
        <scheme val="minor"/>
      </rPr>
      <t>Input Instructions:</t>
    </r>
    <r>
      <rPr>
        <sz val="11"/>
        <color theme="1"/>
        <rFont val="Calibri"/>
        <family val="2"/>
        <scheme val="minor"/>
      </rPr>
      <t xml:space="preserve"> Fill all </t>
    </r>
    <r>
      <rPr>
        <sz val="11"/>
        <color theme="3" tint="0.39997558519241921"/>
        <rFont val="Calibri"/>
        <family val="2"/>
        <scheme val="minor"/>
      </rPr>
      <t>Blue Cells</t>
    </r>
    <r>
      <rPr>
        <sz val="11"/>
        <color theme="1"/>
        <rFont val="Calibri"/>
        <family val="2"/>
        <scheme val="minor"/>
      </rPr>
      <t xml:space="preserve"> below with site specific values or an approximation based on the typical ranges provided. Design specifications should be detailed in the STP O&amp;M Manual under Design Specifications or Influent Characteristics.</t>
    </r>
  </si>
  <si>
    <t>UREA</t>
  </si>
  <si>
    <r>
      <t xml:space="preserve">DAP + (UREA </t>
    </r>
    <r>
      <rPr>
        <b/>
        <sz val="11"/>
        <color theme="9" tint="-0.249977111117893"/>
        <rFont val="Calibri"/>
        <family val="2"/>
        <scheme val="minor"/>
      </rPr>
      <t>OR</t>
    </r>
    <r>
      <rPr>
        <b/>
        <sz val="11"/>
        <color theme="1"/>
        <rFont val="Calibri"/>
        <family val="2"/>
        <scheme val="minor"/>
      </rPr>
      <t xml:space="preserve"> BIG N)</t>
    </r>
  </si>
  <si>
    <r>
      <rPr>
        <sz val="11"/>
        <color theme="9" tint="-0.249977111117893"/>
        <rFont val="Calibri"/>
        <family val="2"/>
        <scheme val="minor"/>
      </rPr>
      <t>OR</t>
    </r>
    <r>
      <rPr>
        <sz val="11"/>
        <color theme="1"/>
        <rFont val="Calibri"/>
        <family val="2"/>
        <scheme val="minor"/>
      </rPr>
      <t xml:space="preserve"> BIG N</t>
    </r>
  </si>
  <si>
    <r>
      <rPr>
        <sz val="11"/>
        <color theme="9" tint="-0.249977111117893"/>
        <rFont val="Calibri"/>
        <family val="2"/>
        <scheme val="minor"/>
      </rPr>
      <t xml:space="preserve">OR </t>
    </r>
    <r>
      <rPr>
        <sz val="11"/>
        <color theme="1"/>
        <rFont val="Calibri"/>
        <family val="2"/>
        <scheme val="minor"/>
      </rPr>
      <t>BIG N</t>
    </r>
  </si>
  <si>
    <t>~kg/month</t>
  </si>
  <si>
    <t>~kg/quarter</t>
  </si>
  <si>
    <r>
      <t xml:space="preserve">MAP + (UREA </t>
    </r>
    <r>
      <rPr>
        <b/>
        <sz val="11"/>
        <color theme="9" tint="-0.249977111117893"/>
        <rFont val="Calibri"/>
        <family val="2"/>
        <scheme val="minor"/>
      </rPr>
      <t>OR</t>
    </r>
    <r>
      <rPr>
        <b/>
        <sz val="11"/>
        <color theme="1"/>
        <rFont val="Calibri"/>
        <family val="2"/>
        <scheme val="minor"/>
      </rPr>
      <t xml:space="preserve"> BIG N)</t>
    </r>
  </si>
  <si>
    <t>~l/quarter</t>
  </si>
  <si>
    <t>~l/month</t>
  </si>
  <si>
    <t>© 2020 Simmonds &amp; Bristow Pty Ltd</t>
  </si>
  <si>
    <t>Simmonds &amp; Bristow STP Feeding Tool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</si>
</sst>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b/>
      <sz val="11"/>
      <color theme="1"/>
      <name val="Calibri"/>
      <family val="2"/>
      <scheme val="minor"/>
    </font>
    <font>
      <sz val="11"/>
      <color theme="3" tint="0.39997558519241921"/>
      <name val="Calibri"/>
      <family val="2"/>
      <scheme val="minor"/>
    </font>
    <font>
      <sz val="8"/>
      <color indexed="81"/>
      <name val="Tahoma"/>
      <family val="2"/>
    </font>
    <font>
      <b/>
      <sz val="8"/>
      <color indexed="81"/>
      <name val="Tahoma"/>
      <family val="2"/>
    </font>
    <font>
      <sz val="11"/>
      <color theme="9" tint="0.39997558519241921"/>
      <name val="Calibri"/>
      <family val="2"/>
      <scheme val="minor"/>
    </font>
    <font>
      <b/>
      <sz val="11"/>
      <color theme="9" tint="-0.249977111117893"/>
      <name val="Calibri"/>
      <family val="2"/>
      <scheme val="minor"/>
    </font>
    <font>
      <sz val="11"/>
      <color theme="9" tint="-0.249977111117893"/>
      <name val="Calibri"/>
      <family val="2"/>
      <scheme val="minor"/>
    </font>
    <font>
      <sz val="9"/>
      <color theme="1"/>
      <name val="Arial"/>
      <family val="2"/>
    </font>
    <font>
      <sz val="9"/>
      <color theme="1"/>
      <name val="Calibri"/>
      <family val="2"/>
      <scheme val="minor"/>
    </font>
    <font>
      <b/>
      <sz val="20"/>
      <color theme="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156">
    <xf numFmtId="0" fontId="0" fillId="0" borderId="0" xfId="0"/>
    <xf numFmtId="0" fontId="0" fillId="0" borderId="0" xfId="0" applyAlignment="1">
      <alignment horizontal="center"/>
    </xf>
    <xf numFmtId="0" fontId="0" fillId="0" borderId="1" xfId="0" applyBorder="1"/>
    <xf numFmtId="0" fontId="0" fillId="0" borderId="0" xfId="0" applyBorder="1"/>
    <xf numFmtId="0" fontId="0" fillId="0" borderId="8" xfId="0" applyBorder="1"/>
    <xf numFmtId="0" fontId="0" fillId="0" borderId="9" xfId="0" applyBorder="1"/>
    <xf numFmtId="0" fontId="0" fillId="0" borderId="12" xfId="0" applyBorder="1"/>
    <xf numFmtId="0" fontId="0" fillId="0" borderId="14" xfId="0" applyBorder="1"/>
    <xf numFmtId="0" fontId="0" fillId="0" borderId="16" xfId="0" applyBorder="1"/>
    <xf numFmtId="0" fontId="1" fillId="0" borderId="9" xfId="0" applyFont="1" applyBorder="1"/>
    <xf numFmtId="0" fontId="1" fillId="0" borderId="7" xfId="0" applyFont="1" applyBorder="1"/>
    <xf numFmtId="0" fontId="1" fillId="0" borderId="3" xfId="0" applyFont="1" applyBorder="1"/>
    <xf numFmtId="0" fontId="0" fillId="0" borderId="23" xfId="0" applyBorder="1"/>
    <xf numFmtId="0" fontId="0" fillId="0" borderId="3" xfId="0" applyBorder="1"/>
    <xf numFmtId="1" fontId="0" fillId="0" borderId="1" xfId="0" applyNumberFormat="1" applyBorder="1" applyAlignment="1">
      <alignment horizontal="center"/>
    </xf>
    <xf numFmtId="1" fontId="0" fillId="0" borderId="10" xfId="0" applyNumberFormat="1" applyBorder="1" applyAlignment="1">
      <alignment horizontal="center"/>
    </xf>
    <xf numFmtId="1" fontId="0" fillId="0" borderId="17" xfId="0" applyNumberForma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 fillId="0" borderId="11" xfId="0" applyFont="1" applyBorder="1"/>
    <xf numFmtId="0" fontId="0" fillId="0" borderId="0" xfId="0" applyBorder="1" applyAlignment="1">
      <alignment vertical="center" wrapText="1"/>
    </xf>
    <xf numFmtId="1" fontId="0" fillId="0" borderId="20" xfId="0" applyNumberFormat="1" applyBorder="1" applyAlignment="1">
      <alignment horizontal="center"/>
    </xf>
    <xf numFmtId="0" fontId="0" fillId="0" borderId="0" xfId="0" applyFill="1" applyBorder="1" applyAlignment="1">
      <alignment horizontal="center"/>
    </xf>
    <xf numFmtId="0" fontId="0" fillId="0" borderId="18" xfId="0" applyFill="1" applyBorder="1" applyAlignment="1">
      <alignment horizontal="center"/>
    </xf>
    <xf numFmtId="9" fontId="0" fillId="0" borderId="10" xfId="0" applyNumberFormat="1" applyBorder="1" applyAlignment="1">
      <alignment horizontal="center"/>
    </xf>
    <xf numFmtId="0" fontId="0" fillId="0" borderId="20" xfId="0" applyBorder="1" applyAlignment="1">
      <alignment horizontal="center"/>
    </xf>
    <xf numFmtId="164" fontId="0" fillId="5" borderId="17" xfId="0" applyNumberFormat="1" applyFill="1" applyBorder="1" applyAlignment="1">
      <alignment horizontal="center"/>
    </xf>
    <xf numFmtId="0" fontId="0" fillId="0" borderId="0" xfId="0" applyBorder="1" applyAlignment="1">
      <alignment horizontal="center"/>
    </xf>
    <xf numFmtId="1" fontId="0" fillId="0" borderId="0" xfId="0" applyNumberFormat="1" applyBorder="1" applyAlignment="1">
      <alignment horizontal="center"/>
    </xf>
    <xf numFmtId="0" fontId="0" fillId="0" borderId="0" xfId="0" applyFill="1" applyBorder="1"/>
    <xf numFmtId="164" fontId="0" fillId="0" borderId="0" xfId="0" applyNumberFormat="1" applyFill="1" applyBorder="1" applyAlignment="1">
      <alignment horizontal="center"/>
    </xf>
    <xf numFmtId="1" fontId="0" fillId="0" borderId="0" xfId="0" applyNumberFormat="1" applyFill="1" applyBorder="1" applyAlignment="1">
      <alignment horizontal="center"/>
    </xf>
    <xf numFmtId="0" fontId="1" fillId="0" borderId="0" xfId="0" applyFont="1" applyFill="1" applyBorder="1" applyAlignment="1"/>
    <xf numFmtId="0" fontId="0" fillId="0" borderId="34" xfId="0" applyFont="1" applyBorder="1"/>
    <xf numFmtId="0" fontId="0" fillId="0" borderId="9" xfId="0" applyBorder="1" applyAlignment="1">
      <alignment horizontal="center"/>
    </xf>
    <xf numFmtId="0" fontId="0" fillId="0" borderId="10" xfId="0" applyBorder="1" applyAlignment="1">
      <alignment horizontal="center"/>
    </xf>
    <xf numFmtId="0" fontId="0" fillId="0" borderId="16" xfId="0" applyBorder="1" applyAlignment="1">
      <alignment horizontal="center"/>
    </xf>
    <xf numFmtId="1" fontId="0" fillId="0" borderId="14" xfId="0" applyNumberFormat="1" applyFill="1" applyBorder="1" applyAlignment="1">
      <alignment horizontal="center"/>
    </xf>
    <xf numFmtId="1" fontId="0" fillId="0" borderId="15" xfId="0" applyNumberFormat="1" applyFill="1" applyBorder="1" applyAlignment="1">
      <alignment horizontal="center"/>
    </xf>
    <xf numFmtId="1" fontId="0" fillId="0" borderId="18" xfId="0" applyNumberFormat="1" applyFill="1" applyBorder="1" applyAlignment="1">
      <alignment horizontal="center"/>
    </xf>
    <xf numFmtId="1" fontId="0" fillId="0" borderId="16" xfId="0" applyNumberFormat="1" applyFill="1" applyBorder="1" applyAlignment="1">
      <alignment horizontal="center"/>
    </xf>
    <xf numFmtId="1" fontId="0" fillId="0" borderId="17" xfId="0" applyNumberFormat="1" applyFill="1" applyBorder="1" applyAlignment="1">
      <alignment horizontal="center"/>
    </xf>
    <xf numFmtId="1" fontId="0" fillId="0" borderId="20" xfId="0" applyNumberFormat="1" applyFill="1" applyBorder="1" applyAlignment="1">
      <alignment horizontal="center"/>
    </xf>
    <xf numFmtId="0" fontId="1" fillId="0" borderId="30" xfId="0" applyFont="1" applyFill="1" applyBorder="1" applyAlignment="1">
      <alignment horizontal="center"/>
    </xf>
    <xf numFmtId="0" fontId="1" fillId="0" borderId="31" xfId="0" applyFont="1" applyFill="1" applyBorder="1" applyAlignment="1">
      <alignment horizontal="center"/>
    </xf>
    <xf numFmtId="0" fontId="1" fillId="0" borderId="32" xfId="0" applyFont="1" applyFill="1" applyBorder="1" applyAlignment="1">
      <alignment horizontal="center"/>
    </xf>
    <xf numFmtId="0" fontId="0" fillId="6" borderId="14" xfId="0" applyFill="1" applyBorder="1" applyAlignment="1">
      <alignment horizontal="center"/>
    </xf>
    <xf numFmtId="0" fontId="0" fillId="6" borderId="18" xfId="0" applyFill="1" applyBorder="1" applyAlignment="1">
      <alignment horizontal="center"/>
    </xf>
    <xf numFmtId="0" fontId="0" fillId="6" borderId="9" xfId="0" applyFill="1" applyBorder="1" applyAlignment="1">
      <alignment horizontal="center"/>
    </xf>
    <xf numFmtId="0" fontId="0" fillId="6" borderId="10" xfId="0" applyFill="1" applyBorder="1" applyAlignment="1">
      <alignment horizontal="center"/>
    </xf>
    <xf numFmtId="0" fontId="0" fillId="6" borderId="16" xfId="0" applyFill="1" applyBorder="1" applyAlignment="1">
      <alignment horizontal="center"/>
    </xf>
    <xf numFmtId="0" fontId="0" fillId="6" borderId="20" xfId="0" applyFill="1" applyBorder="1" applyAlignment="1">
      <alignment horizontal="center"/>
    </xf>
    <xf numFmtId="0" fontId="0" fillId="6" borderId="26" xfId="0" applyFill="1" applyBorder="1" applyAlignment="1">
      <alignment horizontal="center"/>
    </xf>
    <xf numFmtId="0" fontId="0" fillId="6" borderId="28" xfId="0" applyFill="1" applyBorder="1" applyAlignment="1">
      <alignment horizontal="center"/>
    </xf>
    <xf numFmtId="0" fontId="0" fillId="0" borderId="13" xfId="0" applyBorder="1"/>
    <xf numFmtId="2" fontId="0" fillId="0" borderId="24" xfId="0" applyNumberFormat="1" applyBorder="1"/>
    <xf numFmtId="0" fontId="0" fillId="0" borderId="4" xfId="0" applyBorder="1"/>
    <xf numFmtId="0" fontId="0" fillId="0" borderId="5" xfId="0" applyBorder="1"/>
    <xf numFmtId="0" fontId="0" fillId="0" borderId="0" xfId="0" applyFont="1" applyBorder="1"/>
    <xf numFmtId="0" fontId="0" fillId="0" borderId="4" xfId="0" applyFont="1" applyBorder="1"/>
    <xf numFmtId="0" fontId="0" fillId="0" borderId="7" xfId="0" applyBorder="1" applyAlignment="1">
      <alignment horizontal="center"/>
    </xf>
    <xf numFmtId="0" fontId="0" fillId="0" borderId="8" xfId="0" applyBorder="1" applyAlignment="1">
      <alignment horizontal="center"/>
    </xf>
    <xf numFmtId="164" fontId="0" fillId="5" borderId="5" xfId="0" applyNumberFormat="1" applyFill="1" applyBorder="1" applyAlignment="1">
      <alignment horizontal="center" vertical="center" wrapText="1"/>
    </xf>
    <xf numFmtId="0" fontId="1" fillId="4" borderId="21" xfId="0" applyFont="1" applyFill="1" applyBorder="1" applyAlignment="1">
      <alignment horizontal="center"/>
    </xf>
    <xf numFmtId="0" fontId="0" fillId="0" borderId="3" xfId="0" applyBorder="1" applyAlignment="1">
      <alignment horizontal="center"/>
    </xf>
    <xf numFmtId="0" fontId="1" fillId="0" borderId="2" xfId="0" applyFont="1" applyBorder="1" applyAlignment="1">
      <alignment horizontal="center" vertical="center" wrapText="1"/>
    </xf>
    <xf numFmtId="0" fontId="0" fillId="3" borderId="7" xfId="0" applyFill="1" applyBorder="1"/>
    <xf numFmtId="0" fontId="0" fillId="5" borderId="11" xfId="0" applyFill="1" applyBorder="1"/>
    <xf numFmtId="0" fontId="1" fillId="0" borderId="2" xfId="0" applyFont="1" applyFill="1" applyBorder="1" applyAlignment="1">
      <alignment horizontal="center"/>
    </xf>
    <xf numFmtId="0" fontId="1" fillId="0" borderId="22" xfId="0" applyFont="1" applyBorder="1" applyAlignment="1">
      <alignment horizontal="center"/>
    </xf>
    <xf numFmtId="0" fontId="1" fillId="0" borderId="29" xfId="0" applyFont="1" applyBorder="1" applyAlignment="1">
      <alignment horizontal="center"/>
    </xf>
    <xf numFmtId="0" fontId="0" fillId="0" borderId="33" xfId="0" applyBorder="1" applyAlignment="1">
      <alignment horizontal="center"/>
    </xf>
    <xf numFmtId="0" fontId="1" fillId="7" borderId="21" xfId="0" applyFont="1" applyFill="1" applyBorder="1" applyAlignment="1">
      <alignment horizontal="center"/>
    </xf>
    <xf numFmtId="9" fontId="0" fillId="0" borderId="0" xfId="0" applyNumberFormat="1" applyFill="1" applyBorder="1" applyAlignment="1">
      <alignment horizontal="center"/>
    </xf>
    <xf numFmtId="0" fontId="0" fillId="0" borderId="18" xfId="0" applyBorder="1"/>
    <xf numFmtId="0" fontId="0" fillId="0" borderId="10" xfId="0" applyBorder="1"/>
    <xf numFmtId="0" fontId="0" fillId="0" borderId="25" xfId="0" applyBorder="1"/>
    <xf numFmtId="0" fontId="0" fillId="0" borderId="21" xfId="0" applyBorder="1"/>
    <xf numFmtId="0" fontId="0" fillId="0" borderId="36" xfId="0" applyBorder="1"/>
    <xf numFmtId="0" fontId="0" fillId="0" borderId="37" xfId="0" applyBorder="1"/>
    <xf numFmtId="0" fontId="1" fillId="0" borderId="23" xfId="0" applyFont="1" applyBorder="1"/>
    <xf numFmtId="0" fontId="0" fillId="0" borderId="35" xfId="0" applyFont="1" applyBorder="1"/>
    <xf numFmtId="0" fontId="1" fillId="0" borderId="38" xfId="0" applyFont="1" applyBorder="1"/>
    <xf numFmtId="0" fontId="0" fillId="0" borderId="6" xfId="0" applyBorder="1"/>
    <xf numFmtId="0" fontId="0" fillId="0" borderId="39" xfId="0" applyFont="1" applyBorder="1"/>
    <xf numFmtId="0" fontId="0" fillId="0" borderId="24" xfId="0" applyBorder="1"/>
    <xf numFmtId="1" fontId="0" fillId="0" borderId="41" xfId="0" applyNumberFormat="1" applyBorder="1"/>
    <xf numFmtId="0" fontId="0" fillId="0" borderId="13" xfId="0" applyBorder="1" applyAlignment="1">
      <alignment horizontal="center"/>
    </xf>
    <xf numFmtId="9" fontId="0" fillId="0" borderId="26" xfId="0" applyNumberFormat="1" applyBorder="1" applyAlignment="1">
      <alignment horizontal="center"/>
    </xf>
    <xf numFmtId="9" fontId="0" fillId="0" borderId="28" xfId="0" applyNumberFormat="1" applyBorder="1" applyAlignment="1">
      <alignment horizontal="center"/>
    </xf>
    <xf numFmtId="0" fontId="0" fillId="0" borderId="11" xfId="0" applyBorder="1" applyAlignment="1">
      <alignment horizontal="center"/>
    </xf>
    <xf numFmtId="1" fontId="0" fillId="5" borderId="4" xfId="0" applyNumberFormat="1" applyFill="1" applyBorder="1" applyAlignment="1">
      <alignment horizontal="center"/>
    </xf>
    <xf numFmtId="1" fontId="0" fillId="5" borderId="5" xfId="0" applyNumberFormat="1" applyFill="1" applyBorder="1" applyAlignment="1">
      <alignment horizontal="center"/>
    </xf>
    <xf numFmtId="2" fontId="0" fillId="0" borderId="15" xfId="0" applyNumberFormat="1" applyBorder="1"/>
    <xf numFmtId="2" fontId="0" fillId="0" borderId="1" xfId="0" applyNumberFormat="1" applyBorder="1"/>
    <xf numFmtId="2" fontId="0" fillId="0" borderId="1" xfId="0" applyNumberFormat="1" applyBorder="1" applyAlignment="1">
      <alignment horizontal="center"/>
    </xf>
    <xf numFmtId="2" fontId="0" fillId="0" borderId="17" xfId="0" applyNumberFormat="1" applyBorder="1" applyAlignment="1">
      <alignment horizontal="center"/>
    </xf>
    <xf numFmtId="0" fontId="1" fillId="0" borderId="0" xfId="0" applyFont="1" applyFill="1" applyBorder="1" applyAlignment="1">
      <alignment horizontal="center"/>
    </xf>
    <xf numFmtId="0" fontId="1" fillId="0" borderId="42" xfId="0" applyFont="1"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38" xfId="0" applyBorder="1"/>
    <xf numFmtId="2" fontId="0" fillId="0" borderId="6" xfId="0" applyNumberFormat="1" applyBorder="1" applyAlignment="1">
      <alignment horizontal="center"/>
    </xf>
    <xf numFmtId="1" fontId="0" fillId="0" borderId="6" xfId="0" applyNumberFormat="1" applyBorder="1" applyAlignment="1">
      <alignment horizontal="center"/>
    </xf>
    <xf numFmtId="1" fontId="0" fillId="0" borderId="19" xfId="0" applyNumberFormat="1" applyBorder="1" applyAlignment="1">
      <alignment horizontal="center"/>
    </xf>
    <xf numFmtId="0" fontId="1" fillId="0" borderId="26" xfId="0" applyFont="1" applyBorder="1"/>
    <xf numFmtId="0" fontId="1" fillId="4" borderId="21" xfId="0" applyFont="1" applyFill="1" applyBorder="1" applyAlignment="1">
      <alignment horizontal="center"/>
    </xf>
    <xf numFmtId="0" fontId="0" fillId="0" borderId="45"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164" fontId="0" fillId="5" borderId="1" xfId="0" applyNumberFormat="1" applyFill="1" applyBorder="1" applyAlignment="1">
      <alignment horizontal="center"/>
    </xf>
    <xf numFmtId="1" fontId="0" fillId="5" borderId="1" xfId="0" applyNumberFormat="1" applyFill="1" applyBorder="1" applyAlignment="1">
      <alignment horizontal="center"/>
    </xf>
    <xf numFmtId="0" fontId="0" fillId="0" borderId="14" xfId="0" applyBorder="1" applyAlignment="1">
      <alignment horizontal="center"/>
    </xf>
    <xf numFmtId="164" fontId="0" fillId="5" borderId="15" xfId="0" applyNumberFormat="1" applyFill="1" applyBorder="1" applyAlignment="1">
      <alignment horizontal="center"/>
    </xf>
    <xf numFmtId="1" fontId="0" fillId="5" borderId="15" xfId="0" applyNumberFormat="1" applyFill="1" applyBorder="1" applyAlignment="1">
      <alignment horizontal="center"/>
    </xf>
    <xf numFmtId="1" fontId="0" fillId="5" borderId="18" xfId="0" applyNumberFormat="1" applyFill="1" applyBorder="1" applyAlignment="1">
      <alignment horizontal="center"/>
    </xf>
    <xf numFmtId="1" fontId="0" fillId="5" borderId="10" xfId="0" applyNumberFormat="1" applyFill="1" applyBorder="1" applyAlignment="1">
      <alignment horizontal="center"/>
    </xf>
    <xf numFmtId="0" fontId="0" fillId="0" borderId="16" xfId="0" applyFill="1" applyBorder="1" applyAlignment="1">
      <alignment horizontal="center"/>
    </xf>
    <xf numFmtId="0" fontId="6" fillId="0" borderId="0" xfId="0" applyFont="1" applyFill="1" applyBorder="1" applyAlignment="1">
      <alignment horizontal="center"/>
    </xf>
    <xf numFmtId="9" fontId="0" fillId="0" borderId="20" xfId="0" applyNumberFormat="1" applyFill="1" applyBorder="1" applyAlignment="1">
      <alignment horizontal="center"/>
    </xf>
    <xf numFmtId="0" fontId="0" fillId="0" borderId="14" xfId="0" applyFill="1" applyBorder="1" applyAlignment="1">
      <alignment horizontal="center"/>
    </xf>
    <xf numFmtId="9" fontId="0" fillId="0" borderId="9" xfId="0" applyNumberFormat="1" applyBorder="1" applyAlignment="1">
      <alignment horizontal="center"/>
    </xf>
    <xf numFmtId="9" fontId="0" fillId="0" borderId="16" xfId="0" applyNumberFormat="1" applyBorder="1" applyAlignment="1">
      <alignment horizontal="center"/>
    </xf>
    <xf numFmtId="0" fontId="0" fillId="2" borderId="6" xfId="0" applyFill="1" applyBorder="1" applyProtection="1">
      <protection locked="0"/>
    </xf>
    <xf numFmtId="0" fontId="0" fillId="2" borderId="1" xfId="0" applyFill="1" applyBorder="1" applyProtection="1">
      <protection locked="0"/>
    </xf>
    <xf numFmtId="0" fontId="0" fillId="2" borderId="24" xfId="0" applyFill="1" applyBorder="1" applyProtection="1">
      <protection locked="0"/>
    </xf>
    <xf numFmtId="0" fontId="8" fillId="0" borderId="0" xfId="0" applyFont="1"/>
    <xf numFmtId="0" fontId="9" fillId="0" borderId="0" xfId="0" applyFont="1"/>
    <xf numFmtId="0" fontId="1" fillId="0" borderId="3"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2"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0" borderId="4"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9" fontId="0" fillId="2" borderId="40" xfId="0" applyNumberFormat="1" applyFill="1" applyBorder="1" applyAlignment="1" applyProtection="1">
      <alignment horizontal="center"/>
      <protection locked="0"/>
    </xf>
    <xf numFmtId="9" fontId="0" fillId="2" borderId="12" xfId="0" applyNumberFormat="1" applyFill="1" applyBorder="1" applyAlignment="1" applyProtection="1">
      <alignment horizontal="center"/>
      <protection locked="0"/>
    </xf>
    <xf numFmtId="0" fontId="1" fillId="4" borderId="21" xfId="0" applyFont="1" applyFill="1" applyBorder="1" applyAlignment="1">
      <alignment horizontal="center"/>
    </xf>
    <xf numFmtId="0" fontId="1" fillId="4" borderId="36" xfId="0" applyFont="1" applyFill="1" applyBorder="1" applyAlignment="1">
      <alignment horizontal="center"/>
    </xf>
    <xf numFmtId="0" fontId="1" fillId="4" borderId="37" xfId="0" applyFont="1" applyFill="1" applyBorder="1" applyAlignment="1">
      <alignment horizontal="center"/>
    </xf>
    <xf numFmtId="0" fontId="0" fillId="0" borderId="21" xfId="0" applyBorder="1" applyAlignment="1">
      <alignment horizontal="center"/>
    </xf>
    <xf numFmtId="0" fontId="0" fillId="0" borderId="37" xfId="0" applyBorder="1" applyAlignment="1">
      <alignment horizontal="center"/>
    </xf>
    <xf numFmtId="0" fontId="10"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145676</xdr:colOff>
      <xdr:row>0</xdr:row>
      <xdr:rowOff>89648</xdr:rowOff>
    </xdr:from>
    <xdr:to>
      <xdr:col>4</xdr:col>
      <xdr:colOff>582705</xdr:colOff>
      <xdr:row>0</xdr:row>
      <xdr:rowOff>784412</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6" y="89648"/>
          <a:ext cx="3810000" cy="6947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R32"/>
  <sheetViews>
    <sheetView tabSelected="1" zoomScale="85" zoomScaleNormal="85" workbookViewId="0">
      <selection activeCell="R21" sqref="R21"/>
    </sheetView>
  </sheetViews>
  <sheetFormatPr defaultRowHeight="15" x14ac:dyDescent="0.25"/>
  <cols>
    <col min="1" max="1" width="2.28515625" customWidth="1"/>
    <col min="2" max="2" width="26.28515625" bestFit="1" customWidth="1"/>
    <col min="4" max="4" width="12.85546875" customWidth="1"/>
    <col min="5" max="6" width="10.7109375" customWidth="1"/>
    <col min="7" max="7" width="4.140625" customWidth="1"/>
    <col min="8" max="8" width="14" customWidth="1"/>
    <col min="9" max="11" width="12.28515625" customWidth="1"/>
    <col min="12" max="12" width="4.140625" customWidth="1"/>
    <col min="13" max="13" width="13.85546875" customWidth="1"/>
    <col min="15" max="15" width="9.5703125" customWidth="1"/>
    <col min="17" max="17" width="13.5703125" customWidth="1"/>
    <col min="18" max="18" width="11.7109375" customWidth="1"/>
  </cols>
  <sheetData>
    <row r="1" spans="2:18" ht="72.75" customHeight="1" thickBot="1" x14ac:dyDescent="0.3">
      <c r="F1" s="155" t="s">
        <v>66</v>
      </c>
      <c r="G1" s="155"/>
      <c r="H1" s="155"/>
      <c r="I1" s="155"/>
      <c r="J1" s="155"/>
      <c r="K1" s="155"/>
      <c r="L1" s="155"/>
      <c r="M1" s="155"/>
      <c r="N1" s="155"/>
      <c r="O1" s="155"/>
      <c r="P1" s="155"/>
    </row>
    <row r="2" spans="2:18" ht="62.25" customHeight="1" thickBot="1" x14ac:dyDescent="0.3">
      <c r="B2" s="135" t="s">
        <v>55</v>
      </c>
      <c r="C2" s="136"/>
      <c r="D2" s="136"/>
      <c r="E2" s="136"/>
      <c r="F2" s="137"/>
      <c r="H2" s="138" t="s">
        <v>54</v>
      </c>
      <c r="I2" s="139"/>
      <c r="J2" s="139"/>
      <c r="K2" s="140"/>
      <c r="M2" s="134" t="s">
        <v>52</v>
      </c>
      <c r="N2" s="134"/>
      <c r="O2" s="134"/>
      <c r="P2" s="134"/>
    </row>
    <row r="3" spans="2:18" ht="15.75" thickBot="1" x14ac:dyDescent="0.3">
      <c r="B3" s="150" t="s">
        <v>0</v>
      </c>
      <c r="C3" s="151"/>
      <c r="D3" s="152"/>
      <c r="E3" s="153" t="s">
        <v>45</v>
      </c>
      <c r="F3" s="154"/>
      <c r="H3" s="64" t="s">
        <v>35</v>
      </c>
      <c r="I3" s="129" t="s">
        <v>57</v>
      </c>
      <c r="J3" s="144"/>
      <c r="K3" s="130"/>
      <c r="M3" s="69" t="s">
        <v>41</v>
      </c>
      <c r="N3" s="46" t="s">
        <v>42</v>
      </c>
      <c r="O3" s="44" t="s">
        <v>37</v>
      </c>
      <c r="P3" s="45" t="s">
        <v>38</v>
      </c>
    </row>
    <row r="4" spans="2:18" ht="15.75" thickBot="1" x14ac:dyDescent="0.3">
      <c r="B4" s="13"/>
      <c r="C4" s="57"/>
      <c r="D4" s="57"/>
      <c r="E4" s="13"/>
      <c r="F4" s="58"/>
      <c r="H4" s="72" t="s">
        <v>23</v>
      </c>
      <c r="I4" s="108" t="s">
        <v>8</v>
      </c>
      <c r="J4" s="109" t="s">
        <v>60</v>
      </c>
      <c r="K4" s="110" t="s">
        <v>61</v>
      </c>
      <c r="M4" s="70" t="s">
        <v>43</v>
      </c>
      <c r="N4" s="38">
        <f>(C23+C28)/(C25+C30)</f>
        <v>30</v>
      </c>
      <c r="O4" s="39">
        <f>(C29+C24)/(C30+C25)</f>
        <v>6</v>
      </c>
      <c r="P4" s="40">
        <f>(C30+C25)/(C30+C25)</f>
        <v>1</v>
      </c>
    </row>
    <row r="5" spans="2:18" ht="15.75" thickBot="1" x14ac:dyDescent="0.3">
      <c r="B5" s="83" t="s">
        <v>1</v>
      </c>
      <c r="C5" s="124">
        <v>400</v>
      </c>
      <c r="D5" s="85" t="s">
        <v>2</v>
      </c>
      <c r="E5" s="47" t="s">
        <v>46</v>
      </c>
      <c r="F5" s="48" t="s">
        <v>46</v>
      </c>
      <c r="H5" s="113" t="s">
        <v>33</v>
      </c>
      <c r="I5" s="114">
        <f>C30/O9</f>
        <v>4.2799999999999994</v>
      </c>
      <c r="J5" s="115">
        <f>I5*30</f>
        <v>128.39999999999998</v>
      </c>
      <c r="K5" s="116">
        <f>J5*3</f>
        <v>385.19999999999993</v>
      </c>
      <c r="M5" s="71" t="s">
        <v>44</v>
      </c>
      <c r="N5" s="41">
        <v>100</v>
      </c>
      <c r="O5" s="42">
        <v>5</v>
      </c>
      <c r="P5" s="43">
        <v>1</v>
      </c>
    </row>
    <row r="6" spans="2:18" ht="15.75" thickBot="1" x14ac:dyDescent="0.3">
      <c r="B6" s="9" t="s">
        <v>3</v>
      </c>
      <c r="C6" s="125">
        <v>300</v>
      </c>
      <c r="D6" s="34" t="s">
        <v>4</v>
      </c>
      <c r="E6" s="35">
        <v>200</v>
      </c>
      <c r="F6" s="36">
        <v>300</v>
      </c>
      <c r="H6" s="35" t="s">
        <v>56</v>
      </c>
      <c r="I6" s="111">
        <f>(C29-(I5*N9))/N11</f>
        <v>9.4904347826086966</v>
      </c>
      <c r="J6" s="112">
        <f>I6*30</f>
        <v>284.71304347826089</v>
      </c>
      <c r="K6" s="117">
        <f>J6*3</f>
        <v>854.1391304347826</v>
      </c>
      <c r="M6" s="1"/>
      <c r="P6" s="31"/>
      <c r="Q6" s="32"/>
      <c r="R6" s="23"/>
    </row>
    <row r="7" spans="2:18" ht="15.75" thickBot="1" x14ac:dyDescent="0.3">
      <c r="B7" s="9" t="s">
        <v>47</v>
      </c>
      <c r="C7" s="125">
        <v>60</v>
      </c>
      <c r="D7" s="34" t="s">
        <v>4</v>
      </c>
      <c r="E7" s="35">
        <v>40</v>
      </c>
      <c r="F7" s="36">
        <v>85</v>
      </c>
      <c r="G7" s="3"/>
      <c r="H7" s="118" t="s">
        <v>58</v>
      </c>
      <c r="I7" s="27">
        <f>(C29-(I5*N9))/N12</f>
        <v>5.3239024390243914</v>
      </c>
      <c r="J7" s="112">
        <f>I7*30</f>
        <v>159.71707317073174</v>
      </c>
      <c r="K7" s="117">
        <f>J7*3</f>
        <v>479.15121951219521</v>
      </c>
      <c r="M7" s="72"/>
      <c r="N7" s="129" t="s">
        <v>36</v>
      </c>
      <c r="O7" s="130"/>
      <c r="P7" s="31"/>
      <c r="Q7" s="32"/>
      <c r="R7" s="23"/>
    </row>
    <row r="8" spans="2:18" ht="15.75" thickBot="1" x14ac:dyDescent="0.3">
      <c r="B8" s="81" t="s">
        <v>5</v>
      </c>
      <c r="C8" s="126">
        <v>10</v>
      </c>
      <c r="D8" s="82" t="s">
        <v>4</v>
      </c>
      <c r="E8" s="37">
        <v>6</v>
      </c>
      <c r="F8" s="26">
        <v>20</v>
      </c>
      <c r="H8" s="98" t="s">
        <v>48</v>
      </c>
      <c r="M8" s="99" t="s">
        <v>39</v>
      </c>
      <c r="N8" s="121" t="s">
        <v>37</v>
      </c>
      <c r="O8" s="24" t="s">
        <v>38</v>
      </c>
      <c r="P8" s="30"/>
      <c r="Q8" s="30"/>
      <c r="R8" s="23"/>
    </row>
    <row r="9" spans="2:18" ht="15.75" thickBot="1" x14ac:dyDescent="0.3">
      <c r="B9" s="11"/>
      <c r="C9" s="57"/>
      <c r="D9" s="60"/>
      <c r="E9" s="61"/>
      <c r="F9" s="62"/>
      <c r="H9" s="73"/>
      <c r="I9" s="129" t="s">
        <v>62</v>
      </c>
      <c r="J9" s="144"/>
      <c r="K9" s="130"/>
      <c r="M9" s="100" t="s">
        <v>33</v>
      </c>
      <c r="N9" s="122">
        <v>0.18</v>
      </c>
      <c r="O9" s="25">
        <v>0.2</v>
      </c>
      <c r="Q9" s="33"/>
      <c r="R9" s="23"/>
    </row>
    <row r="10" spans="2:18" ht="15.75" thickBot="1" x14ac:dyDescent="0.3">
      <c r="B10" s="83" t="s">
        <v>50</v>
      </c>
      <c r="C10" s="84">
        <f>$C$5*C6/1000</f>
        <v>120</v>
      </c>
      <c r="D10" s="85" t="s">
        <v>8</v>
      </c>
      <c r="E10" s="47" t="s">
        <v>46</v>
      </c>
      <c r="F10" s="48" t="s">
        <v>46</v>
      </c>
      <c r="H10" s="72" t="s">
        <v>23</v>
      </c>
      <c r="I10" s="108" t="s">
        <v>8</v>
      </c>
      <c r="J10" s="109" t="s">
        <v>60</v>
      </c>
      <c r="K10" s="110" t="s">
        <v>61</v>
      </c>
      <c r="M10" s="100" t="s">
        <v>40</v>
      </c>
      <c r="N10" s="122">
        <v>0.1</v>
      </c>
      <c r="O10" s="25">
        <v>0.22</v>
      </c>
      <c r="Q10" s="23"/>
      <c r="R10" s="23"/>
    </row>
    <row r="11" spans="2:18" x14ac:dyDescent="0.25">
      <c r="B11" s="9" t="s">
        <v>6</v>
      </c>
      <c r="C11" s="2">
        <f t="shared" ref="C11:C12" si="0">$C$5*C7/1000</f>
        <v>24</v>
      </c>
      <c r="D11" s="34" t="s">
        <v>8</v>
      </c>
      <c r="E11" s="49" t="s">
        <v>46</v>
      </c>
      <c r="F11" s="50" t="s">
        <v>46</v>
      </c>
      <c r="H11" s="113" t="s">
        <v>40</v>
      </c>
      <c r="I11" s="114">
        <f>C30/O10</f>
        <v>3.8909090909090907</v>
      </c>
      <c r="J11" s="115">
        <f>I11*30</f>
        <v>116.72727272727272</v>
      </c>
      <c r="K11" s="116">
        <f>J11*3</f>
        <v>350.18181818181813</v>
      </c>
      <c r="M11" s="100" t="s">
        <v>56</v>
      </c>
      <c r="N11" s="122">
        <v>0.46</v>
      </c>
      <c r="O11" s="25">
        <v>0</v>
      </c>
      <c r="Q11" s="32"/>
      <c r="R11" s="23"/>
    </row>
    <row r="12" spans="2:18" ht="15.75" thickBot="1" x14ac:dyDescent="0.3">
      <c r="B12" s="81" t="s">
        <v>7</v>
      </c>
      <c r="C12" s="86">
        <f t="shared" si="0"/>
        <v>4</v>
      </c>
      <c r="D12" s="82" t="s">
        <v>8</v>
      </c>
      <c r="E12" s="51" t="s">
        <v>46</v>
      </c>
      <c r="F12" s="52" t="s">
        <v>46</v>
      </c>
      <c r="H12" s="35" t="s">
        <v>56</v>
      </c>
      <c r="I12" s="111">
        <f>(C29-(I11*N10))/N11</f>
        <v>10.319367588932806</v>
      </c>
      <c r="J12" s="112">
        <f>I12*30</f>
        <v>309.58102766798419</v>
      </c>
      <c r="K12" s="117">
        <f>J12*3</f>
        <v>928.74308300395251</v>
      </c>
      <c r="M12" s="101" t="s">
        <v>34</v>
      </c>
      <c r="N12" s="123">
        <v>0.82</v>
      </c>
      <c r="O12" s="120">
        <v>0</v>
      </c>
      <c r="P12" s="31"/>
      <c r="Q12" s="32"/>
      <c r="R12" s="23"/>
    </row>
    <row r="13" spans="2:18" ht="15.75" customHeight="1" thickBot="1" x14ac:dyDescent="0.3">
      <c r="B13" s="11"/>
      <c r="C13" s="57"/>
      <c r="D13" s="60"/>
      <c r="E13" s="61"/>
      <c r="F13" s="62"/>
      <c r="H13" s="118" t="s">
        <v>59</v>
      </c>
      <c r="I13" s="27">
        <f>(C29-(I11*N10))/N12</f>
        <v>5.7889135254988924</v>
      </c>
      <c r="J13" s="112">
        <f>I13*30</f>
        <v>173.66740576496676</v>
      </c>
      <c r="K13" s="117">
        <f>J13*3</f>
        <v>521.00221729490022</v>
      </c>
      <c r="P13" s="31"/>
      <c r="Q13" s="32"/>
      <c r="R13" s="23"/>
    </row>
    <row r="14" spans="2:18" ht="15.75" thickBot="1" x14ac:dyDescent="0.3">
      <c r="B14" s="83" t="s">
        <v>13</v>
      </c>
      <c r="C14" s="124">
        <v>80</v>
      </c>
      <c r="D14" s="85" t="s">
        <v>9</v>
      </c>
      <c r="E14" s="47" t="s">
        <v>46</v>
      </c>
      <c r="F14" s="48" t="s">
        <v>46</v>
      </c>
      <c r="P14" s="30"/>
      <c r="Q14" s="30"/>
      <c r="R14" s="23"/>
    </row>
    <row r="15" spans="2:18" ht="15" customHeight="1" thickBot="1" x14ac:dyDescent="0.3">
      <c r="B15" s="9" t="s">
        <v>11</v>
      </c>
      <c r="C15" s="125">
        <v>180</v>
      </c>
      <c r="D15" s="34" t="s">
        <v>12</v>
      </c>
      <c r="E15" s="35">
        <v>150</v>
      </c>
      <c r="F15" s="36">
        <v>300</v>
      </c>
      <c r="H15" s="107" t="s">
        <v>25</v>
      </c>
      <c r="I15" s="131" t="s">
        <v>24</v>
      </c>
      <c r="J15" s="132"/>
      <c r="K15" s="133"/>
      <c r="P15" s="30"/>
      <c r="Q15" s="30"/>
      <c r="R15" s="23"/>
    </row>
    <row r="16" spans="2:18" ht="15.75" thickBot="1" x14ac:dyDescent="0.3">
      <c r="B16" s="81" t="s">
        <v>14</v>
      </c>
      <c r="C16" s="86">
        <f>C14*C15</f>
        <v>14400</v>
      </c>
      <c r="D16" s="82" t="s">
        <v>10</v>
      </c>
      <c r="E16" s="51" t="s">
        <v>46</v>
      </c>
      <c r="F16" s="52" t="s">
        <v>46</v>
      </c>
      <c r="G16" s="3"/>
      <c r="H16" s="65" t="s">
        <v>23</v>
      </c>
      <c r="I16" s="17" t="s">
        <v>8</v>
      </c>
      <c r="J16" s="18" t="s">
        <v>60</v>
      </c>
      <c r="K16" s="19" t="s">
        <v>61</v>
      </c>
      <c r="L16" s="3"/>
      <c r="P16" s="30"/>
      <c r="Q16" s="30"/>
      <c r="R16" s="23"/>
    </row>
    <row r="17" spans="2:18" ht="15.75" customHeight="1" thickBot="1" x14ac:dyDescent="0.3">
      <c r="B17" s="11"/>
      <c r="C17" s="57"/>
      <c r="D17" s="60"/>
      <c r="E17" s="61"/>
      <c r="F17" s="62"/>
      <c r="H17" s="66" t="s">
        <v>24</v>
      </c>
      <c r="I17" s="63">
        <f>((C5-(C16/1000))*C20)*0.32</f>
        <v>30.848000000000003</v>
      </c>
      <c r="J17" s="92">
        <f>I17*31</f>
        <v>956.28800000000012</v>
      </c>
      <c r="K17" s="93">
        <f>J17*3</f>
        <v>2868.8640000000005</v>
      </c>
      <c r="R17" s="23"/>
    </row>
    <row r="18" spans="2:18" ht="15.75" thickBot="1" x14ac:dyDescent="0.3">
      <c r="B18" s="10" t="s">
        <v>15</v>
      </c>
      <c r="C18" s="87">
        <f>C5*1000/C16</f>
        <v>27.777777777777779</v>
      </c>
      <c r="D18" s="59" t="s">
        <v>16</v>
      </c>
      <c r="E18" s="53" t="s">
        <v>46</v>
      </c>
      <c r="F18" s="54" t="s">
        <v>46</v>
      </c>
      <c r="H18" s="119" t="s">
        <v>48</v>
      </c>
      <c r="I18" s="21"/>
      <c r="J18" s="3"/>
      <c r="K18" s="3"/>
      <c r="R18" s="23"/>
    </row>
    <row r="19" spans="2:18" ht="15.75" customHeight="1" thickBot="1" x14ac:dyDescent="0.3">
      <c r="B19" s="11"/>
      <c r="C19" s="57"/>
      <c r="D19" s="57"/>
      <c r="E19" s="61"/>
      <c r="F19" s="62"/>
      <c r="H19" s="73"/>
      <c r="I19" s="131" t="s">
        <v>26</v>
      </c>
      <c r="J19" s="132"/>
      <c r="K19" s="133"/>
      <c r="R19" s="23"/>
    </row>
    <row r="20" spans="2:18" ht="15.75" thickBot="1" x14ac:dyDescent="0.3">
      <c r="B20" s="20" t="s">
        <v>17</v>
      </c>
      <c r="C20" s="148">
        <v>0.25</v>
      </c>
      <c r="D20" s="149"/>
      <c r="E20" s="89">
        <v>0.25</v>
      </c>
      <c r="F20" s="90">
        <v>1</v>
      </c>
      <c r="G20" s="3"/>
      <c r="H20" s="65" t="s">
        <v>23</v>
      </c>
      <c r="I20" s="17" t="s">
        <v>28</v>
      </c>
      <c r="J20" s="18" t="s">
        <v>64</v>
      </c>
      <c r="K20" s="19" t="s">
        <v>63</v>
      </c>
      <c r="R20" s="74"/>
    </row>
    <row r="21" spans="2:18" ht="15.75" customHeight="1" thickBot="1" x14ac:dyDescent="0.3">
      <c r="B21" s="13"/>
      <c r="C21" s="57"/>
      <c r="D21" s="57"/>
      <c r="E21" s="91"/>
      <c r="F21" s="88"/>
      <c r="H21" s="66" t="s">
        <v>27</v>
      </c>
      <c r="I21" s="63">
        <f>((C5-(C16/1000))*C20)*0.4</f>
        <v>38.56</v>
      </c>
      <c r="J21" s="92">
        <f>I21*31</f>
        <v>1195.3600000000001</v>
      </c>
      <c r="K21" s="93">
        <f>J21*3</f>
        <v>3586.0800000000004</v>
      </c>
      <c r="R21" s="23"/>
    </row>
    <row r="22" spans="2:18" ht="15.75" thickBot="1" x14ac:dyDescent="0.3">
      <c r="B22" s="145" t="s">
        <v>32</v>
      </c>
      <c r="C22" s="146"/>
      <c r="D22" s="147"/>
      <c r="E22" s="28"/>
      <c r="F22" s="28"/>
      <c r="H22" s="119" t="s">
        <v>48</v>
      </c>
      <c r="I22" s="3"/>
      <c r="J22" s="3"/>
      <c r="K22" s="4"/>
    </row>
    <row r="23" spans="2:18" ht="15.75" customHeight="1" thickBot="1" x14ac:dyDescent="0.3">
      <c r="B23" s="7" t="s">
        <v>51</v>
      </c>
      <c r="C23" s="94">
        <f>C6*$C$16/1000000</f>
        <v>4.32</v>
      </c>
      <c r="D23" s="75" t="s">
        <v>8</v>
      </c>
      <c r="E23" s="23"/>
      <c r="F23" s="23"/>
      <c r="H23" s="73"/>
      <c r="I23" s="131" t="s">
        <v>29</v>
      </c>
      <c r="J23" s="132"/>
      <c r="K23" s="133"/>
    </row>
    <row r="24" spans="2:18" ht="15.75" thickBot="1" x14ac:dyDescent="0.3">
      <c r="B24" s="5" t="s">
        <v>20</v>
      </c>
      <c r="C24" s="95">
        <f t="shared" ref="C24:C25" si="1">C7*$C$16/1000000</f>
        <v>0.86399999999999999</v>
      </c>
      <c r="D24" s="76" t="s">
        <v>8</v>
      </c>
      <c r="E24" s="23"/>
      <c r="F24" s="23"/>
      <c r="H24" s="65" t="s">
        <v>23</v>
      </c>
      <c r="I24" s="17" t="s">
        <v>28</v>
      </c>
      <c r="J24" s="18" t="s">
        <v>64</v>
      </c>
      <c r="K24" s="19" t="s">
        <v>63</v>
      </c>
    </row>
    <row r="25" spans="2:18" ht="15.75" thickBot="1" x14ac:dyDescent="0.3">
      <c r="B25" s="12" t="s">
        <v>21</v>
      </c>
      <c r="C25" s="56">
        <f t="shared" si="1"/>
        <v>0.14399999999999999</v>
      </c>
      <c r="D25" s="77" t="s">
        <v>8</v>
      </c>
      <c r="E25" s="23"/>
      <c r="F25" s="23"/>
      <c r="H25" s="66" t="s">
        <v>30</v>
      </c>
      <c r="I25" s="63">
        <f>((C5-(C16/1000))*C20)*0.6</f>
        <v>57.84</v>
      </c>
      <c r="J25" s="92">
        <f>I25*31</f>
        <v>1793.0400000000002</v>
      </c>
      <c r="K25" s="93">
        <f>J25*3</f>
        <v>5379.1200000000008</v>
      </c>
    </row>
    <row r="26" spans="2:18" ht="15.75" thickBot="1" x14ac:dyDescent="0.3">
      <c r="B26" s="78"/>
      <c r="C26" s="79"/>
      <c r="D26" s="80"/>
      <c r="E26" s="3"/>
      <c r="F26" s="3"/>
    </row>
    <row r="27" spans="2:18" ht="15.75" thickBot="1" x14ac:dyDescent="0.3">
      <c r="B27" s="106" t="s">
        <v>31</v>
      </c>
      <c r="C27" s="18" t="s">
        <v>8</v>
      </c>
      <c r="D27" s="18" t="s">
        <v>19</v>
      </c>
      <c r="E27" s="19" t="s">
        <v>18</v>
      </c>
      <c r="F27" s="28"/>
    </row>
    <row r="28" spans="2:18" ht="15.75" thickBot="1" x14ac:dyDescent="0.3">
      <c r="B28" s="102" t="s">
        <v>51</v>
      </c>
      <c r="C28" s="103">
        <f t="shared" ref="C28:C30" si="2">C10*$C$20-C23</f>
        <v>25.68</v>
      </c>
      <c r="D28" s="104">
        <f>C28*31</f>
        <v>796.08</v>
      </c>
      <c r="E28" s="105">
        <f>D28*3</f>
        <v>2388.2400000000002</v>
      </c>
      <c r="F28" s="29"/>
      <c r="H28" s="141" t="s">
        <v>49</v>
      </c>
      <c r="I28" s="142"/>
      <c r="J28" s="142"/>
      <c r="K28" s="143"/>
    </row>
    <row r="29" spans="2:18" x14ac:dyDescent="0.25">
      <c r="B29" s="5" t="s">
        <v>20</v>
      </c>
      <c r="C29" s="96">
        <f t="shared" si="2"/>
        <v>5.1360000000000001</v>
      </c>
      <c r="D29" s="14">
        <f>C29*31</f>
        <v>159.21600000000001</v>
      </c>
      <c r="E29" s="15">
        <f>D29*3</f>
        <v>477.64800000000002</v>
      </c>
      <c r="F29" s="29"/>
      <c r="H29" s="67"/>
      <c r="I29" s="3" t="s">
        <v>22</v>
      </c>
      <c r="J29" s="3"/>
      <c r="K29" s="4"/>
    </row>
    <row r="30" spans="2:18" ht="15.75" thickBot="1" x14ac:dyDescent="0.3">
      <c r="B30" s="8" t="s">
        <v>21</v>
      </c>
      <c r="C30" s="97">
        <f t="shared" si="2"/>
        <v>0.85599999999999998</v>
      </c>
      <c r="D30" s="16">
        <f>C30*31</f>
        <v>26.535999999999998</v>
      </c>
      <c r="E30" s="22">
        <f>D30*3</f>
        <v>79.60799999999999</v>
      </c>
      <c r="F30" s="29"/>
      <c r="H30" s="68"/>
      <c r="I30" s="6" t="s">
        <v>53</v>
      </c>
      <c r="J30" s="6"/>
      <c r="K30" s="55"/>
    </row>
    <row r="32" spans="2:18" x14ac:dyDescent="0.25">
      <c r="N32" s="127" t="s">
        <v>65</v>
      </c>
      <c r="O32" s="128"/>
    </row>
  </sheetData>
  <sheetProtection sheet="1" objects="1" scenarios="1"/>
  <mergeCells count="15">
    <mergeCell ref="F1:P1"/>
    <mergeCell ref="H28:K28"/>
    <mergeCell ref="I3:K3"/>
    <mergeCell ref="B22:D22"/>
    <mergeCell ref="C20:D20"/>
    <mergeCell ref="B3:D3"/>
    <mergeCell ref="E3:F3"/>
    <mergeCell ref="I9:K9"/>
    <mergeCell ref="I19:K19"/>
    <mergeCell ref="I23:K23"/>
    <mergeCell ref="N7:O7"/>
    <mergeCell ref="I15:K15"/>
    <mergeCell ref="M2:P2"/>
    <mergeCell ref="B2:F2"/>
    <mergeCell ref="H2:K2"/>
  </mergeCells>
  <pageMargins left="0.25" right="0.25" top="0.75" bottom="0.75" header="0.3" footer="0.3"/>
  <pageSetup paperSize="9" scale="82"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Feed Calculator for STPs</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Bristow</dc:creator>
  <cp:lastModifiedBy>Cheng Wu</cp:lastModifiedBy>
  <cp:lastPrinted>2020-04-27T00:02:26Z</cp:lastPrinted>
  <dcterms:created xsi:type="dcterms:W3CDTF">2020-03-26T02:14:49Z</dcterms:created>
  <dcterms:modified xsi:type="dcterms:W3CDTF">2020-04-27T00:07:42Z</dcterms:modified>
</cp:coreProperties>
</file>